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924"/>
  <workbookPr/>
  <mc:AlternateContent xmlns:mc="http://schemas.openxmlformats.org/markup-compatibility/2006">
    <mc:Choice Requires="x15">
      <x15ac:absPath xmlns:x15ac="http://schemas.microsoft.com/office/spreadsheetml/2010/11/ac" url="E:\projekty\2023\23001 Přejezd NMNM\0 DSP final\otevreno\"/>
    </mc:Choice>
  </mc:AlternateContent>
  <xr:revisionPtr revIDLastSave="0" documentId="13_ncr:1_{B2CEF804-97D7-4642-AEB7-20F88E8B1D1C}" xr6:coauthVersionLast="47" xr6:coauthVersionMax="47" xr10:uidLastSave="{00000000-0000-0000-0000-000000000000}"/>
  <bookViews>
    <workbookView xWindow="-120" yWindow="-120" windowWidth="29040" windowHeight="17640" activeTab="1" xr2:uid="{00000000-000D-0000-FFFF-FFFF00000000}"/>
  </bookViews>
  <sheets>
    <sheet name="Rekapitulace" sheetId="1" r:id="rId1"/>
    <sheet name="Sheet2" sheetId="2" r:id="rId2"/>
  </sheets>
  <calcPr calcId="191029"/>
  <webPublishing codePag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96" i="2" l="1"/>
  <c r="O96" i="2" s="1"/>
  <c r="I92" i="2"/>
  <c r="O92" i="2" s="1"/>
  <c r="Q91" i="2"/>
  <c r="I91" i="2" s="1"/>
  <c r="I87" i="2"/>
  <c r="O87" i="2" s="1"/>
  <c r="I83" i="2"/>
  <c r="O83" i="2" s="1"/>
  <c r="I79" i="2"/>
  <c r="O79" i="2" s="1"/>
  <c r="I75" i="2"/>
  <c r="O75" i="2" s="1"/>
  <c r="R74" i="2" s="1"/>
  <c r="O74" i="2" s="1"/>
  <c r="Q74" i="2"/>
  <c r="I74" i="2" s="1"/>
  <c r="I70" i="2"/>
  <c r="O70" i="2" s="1"/>
  <c r="I66" i="2"/>
  <c r="Q61" i="2" s="1"/>
  <c r="I61" i="2" s="1"/>
  <c r="I62" i="2"/>
  <c r="O62" i="2" s="1"/>
  <c r="O57" i="2"/>
  <c r="R56" i="2" s="1"/>
  <c r="O56" i="2" s="1"/>
  <c r="I57" i="2"/>
  <c r="Q56" i="2" s="1"/>
  <c r="I56" i="2" s="1"/>
  <c r="I52" i="2"/>
  <c r="O52" i="2" s="1"/>
  <c r="R51" i="2" s="1"/>
  <c r="O51" i="2" s="1"/>
  <c r="Q51" i="2"/>
  <c r="I51" i="2"/>
  <c r="I47" i="2"/>
  <c r="O47" i="2" s="1"/>
  <c r="I43" i="2"/>
  <c r="O43" i="2" s="1"/>
  <c r="R42" i="2" s="1"/>
  <c r="O42" i="2" s="1"/>
  <c r="Q42" i="2"/>
  <c r="I42" i="2"/>
  <c r="I38" i="2"/>
  <c r="O38" i="2" s="1"/>
  <c r="I34" i="2"/>
  <c r="O34" i="2" s="1"/>
  <c r="O30" i="2"/>
  <c r="I30" i="2"/>
  <c r="Q21" i="2" s="1"/>
  <c r="I21" i="2" s="1"/>
  <c r="I3" i="2" s="1"/>
  <c r="C10" i="1" s="1"/>
  <c r="I26" i="2"/>
  <c r="O26" i="2" s="1"/>
  <c r="I22" i="2"/>
  <c r="O22" i="2" s="1"/>
  <c r="I17" i="2"/>
  <c r="O17" i="2" s="1"/>
  <c r="I13" i="2"/>
  <c r="O13" i="2" s="1"/>
  <c r="I9" i="2"/>
  <c r="O9" i="2" s="1"/>
  <c r="R8" i="2" s="1"/>
  <c r="O8" i="2" s="1"/>
  <c r="Q8" i="2"/>
  <c r="I8" i="2"/>
  <c r="C6" i="1" l="1"/>
  <c r="R21" i="2"/>
  <c r="O21" i="2" s="1"/>
  <c r="R91" i="2"/>
  <c r="O91" i="2" s="1"/>
  <c r="O66" i="2"/>
  <c r="R61" i="2" s="1"/>
  <c r="O61" i="2" s="1"/>
  <c r="O2" i="2" l="1"/>
  <c r="D10" i="1" s="1"/>
  <c r="E10" i="1" s="1"/>
  <c r="C7" i="1" s="1"/>
</calcChain>
</file>

<file path=xl/sharedStrings.xml><?xml version="1.0" encoding="utf-8"?>
<sst xmlns="http://schemas.openxmlformats.org/spreadsheetml/2006/main" count="349" uniqueCount="159">
  <si>
    <t>Firma: DMC Havlíčkův Brod s.r.o.</t>
  </si>
  <si>
    <t>Rekapitulace ceny</t>
  </si>
  <si>
    <t>Stavba:  - Vypracování projektové dokumentace na opravu zabezpečovacích zařízení na trati Tišnov – Žďár nad Sáz</t>
  </si>
  <si>
    <t>Varianta: ZŘ - Základní řešení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</si>
  <si>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</si>
  <si>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</si>
  <si>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</si>
  <si>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</si>
  <si>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</si>
  <si>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</si>
  <si>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</si>
  <si>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ASPE10</t>
  </si>
  <si>
    <t>S</t>
  </si>
  <si>
    <t>Soupis prací objektu</t>
  </si>
  <si>
    <t xml:space="preserve">Stavba: </t>
  </si>
  <si>
    <t/>
  </si>
  <si>
    <t>Vypracování projektové dokumentace na opravu zabezpečovacích zařízení na trati Tišnov – Žďár nad Sáz</t>
  </si>
  <si>
    <t>O</t>
  </si>
  <si>
    <t>Rozpočet:</t>
  </si>
  <si>
    <t>0,00</t>
  </si>
  <si>
    <t>15,00</t>
  </si>
  <si>
    <t>21,00</t>
  </si>
  <si>
    <t>3</t>
  </si>
  <si>
    <t>2</t>
  </si>
  <si>
    <t>SO 12-50-01 Nové Město na Moravě, chodník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</si>
  <si>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</si>
  <si>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</si>
  <si>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</si>
  <si>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</si>
  <si>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</si>
  <si>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</si>
  <si>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</si>
  <si>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</si>
  <si>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</si>
  <si>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</si>
  <si>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</si>
  <si>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</si>
  <si>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</si>
  <si>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</si>
  <si>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</si>
  <si>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</si>
  <si>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</si>
  <si>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</si>
  <si>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</si>
  <si>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</si>
  <si>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R02620</t>
  </si>
  <si>
    <t>ZKOUŠENÍ KONSTRUKCÍ A PRACÍ NEZÁVISLOU ZKUŠEBNOU - ZÁTĚŽOVÉ ZKOUŠKY</t>
  </si>
  <si>
    <t>KUS</t>
  </si>
  <si>
    <t>PP</t>
  </si>
  <si>
    <t>Zátěžové zkoušky pláně</t>
  </si>
  <si>
    <t>VV</t>
  </si>
  <si>
    <t>1=1,000 [A]</t>
  </si>
  <si>
    <t>TS</t>
  </si>
  <si>
    <t>zahrnuje veškeré náklady spojené s objednatelem požadovanými zkouškami</t>
  </si>
  <si>
    <t>R02710</t>
  </si>
  <si>
    <t>POMOC PRÁCE ZŘÍZ NEBO ZAJIŠŤ DOPR. INŽENÝRSKÝCH OPATŘENÍ</t>
  </si>
  <si>
    <t>KPL</t>
  </si>
  <si>
    <t>Dopravní značení pro zajištení bezpečnosti silničního provozu na přilehlé komunikaci II/354 a dopravní značení pracovního místa v souladu s požadavky DI PČR, SÚS, Odboru dopravy.</t>
  </si>
  <si>
    <t>Během stavby 1=1,000 [A]</t>
  </si>
  <si>
    <t>zahrnuje veškeré náklady spojené s objednatelem požadovanými zařízeními</t>
  </si>
  <si>
    <t>R02911</t>
  </si>
  <si>
    <t>OSTATNÍ POŽADAVKY - GEODETICKÉ ZAMĚŘENÍ</t>
  </si>
  <si>
    <t>vytýčení polohy nového zábradlí a následné geodetické zaměření</t>
  </si>
  <si>
    <t>zahrnuje veškeré náklady spojené s objednatelem požadovanými pracemi</t>
  </si>
  <si>
    <t>Zemní práce</t>
  </si>
  <si>
    <t>113488</t>
  </si>
  <si>
    <t>ODSTRANĚNÍ KRYTU ZPEVNĚNÝCH PLOCH Z DLAŽDIC VČETNĚ PODKLADU, ODVOZ DO 20KM</t>
  </si>
  <si>
    <t>M3</t>
  </si>
  <si>
    <t>zámková dlažba bude předána správci (SŽ s.o.) na jím určené místo, předpoklad odvozu do 20 km</t>
  </si>
  <si>
    <t>odstranění zámk.dlažby - chodník : 12,5=12,500 [A]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</si>
  <si>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</si>
  <si>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113522</t>
  </si>
  <si>
    <t>ODSTRANĚNÍ CHODNÍKOVÝCH A SILNIČNÍCH OBRUBNÍKŮ BETONOVÝCH, ODVOZ DO 2KM</t>
  </si>
  <si>
    <t>M</t>
  </si>
  <si>
    <t>15,1=15,100 [A]</t>
  </si>
  <si>
    <t>122733</t>
  </si>
  <si>
    <t>ODKOPÁVKY A PROKOPÁVKY OBECNÉ TŘ. I, ODVOZ DO 3KM</t>
  </si>
  <si>
    <t>výkop pro patky zábradlí : 0,3*0,3*0,8*5=0,360 [A]</t>
  </si>
  <si>
    <t>položka zahrnuje: 
- vodorovná a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příplatek za lepivost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svahování a přesvah. svahů do konečného tvaru, výměna hornin v podloží a v pláni znehodnocené klimatickými vlivy 
- ruční vykopávky, odstranění kořenů a napadávek 
- pažení, vzepření a rozepření vč. přepažování (vyjma štětových stěn) 
- úpravu, ochranu a očištění dna, základové spáry, stěn a svahů 
- zhutnění podloží, případně i svahů vč. svahování 
- zřízení stupňů v podloží a lavic na svazích, není-li pro tyto práce zřízena samostatná položka 
- udržování výkopiště a jeho ochrana proti vodě 
- odvedení nebo obvedení vody v okolí výkopiště a ve výkopišti 
- třídění výkopku 
- veškeré pomocné konstrukce umožňující provedení vykopávky (příjezdy, sjezdy, nájezdy, lešení, podpěr. konstr., přemostění, zpevněné plochy, zakrytí a pod.) 
- nezahrnuje uložení zeminy (na skládku, do násypu) ani poplatky za skládku, vykazují se v položce č.0141**</t>
  </si>
  <si>
    <t>7</t>
  </si>
  <si>
    <t>18221</t>
  </si>
  <si>
    <t>ROZPROSTŘENÍ ORNICE VE SVAHU V TL DO 0,10M</t>
  </si>
  <si>
    <t>M2</t>
  </si>
  <si>
    <t>rozprostředí ornice (využití v rámci stavby) : 6,5*1,0=6,500 [A]</t>
  </si>
  <si>
    <t>položka zahrnuje: 
nutné přemístění ornice z dočasných skládek vzdálených do 50m 
rozprostření ornice v předepsané tloušťce ve svahu přes 1:5</t>
  </si>
  <si>
    <t>8</t>
  </si>
  <si>
    <t>18241</t>
  </si>
  <si>
    <t>ZALOŽENÍ TRÁVNÍKU RUČNÍM VÝSEVEM</t>
  </si>
  <si>
    <t>založení trávníku u chodníku: 6,5*1,0=6,500 [A]</t>
  </si>
  <si>
    <t>Zahrnuje dodání předepsané travní směsi, její výsev na ornici, zalévání, první pokosení, to vše bez ohledu na sklon terénu</t>
  </si>
  <si>
    <t>Základy</t>
  </si>
  <si>
    <t>272324</t>
  </si>
  <si>
    <t>ZÁKLADY ZE ŽELEZOBETONU DO C25/30</t>
  </si>
  <si>
    <t>betonáž základ.patek zábradlí C20/25, XC2 : 0,3*0,3*0,8*5*1,05=0,378 [A]</t>
  </si>
  <si>
    <t>- dodání  čerstvého  betonu  (betonové  směsi)  požadované  kvality,  jeho  uložení  do požadovaného tvaru při jakékoliv hustotě výztuže, konzistenci čerstvého betonu a způsobu hutnění, ošetření a ochranu betonu, 
- zhotovení nepropustného, mrazuvzdorného betonu a betonu požadované trvanlivosti a vlastností, 
- užití potřebných přísad a technologií výroby betonu, 
- zřízení pracovních a dilatačních spar, včetně potřebných úprav, výplně, vložek, opracování, očištění a ošetření, 
- bednění  požadovaných  konstr. (i ztracené) s úpravou  dle požadované  kvality povrchu betonu, včetně odbedňovacích a odskružovacích prostředků, 
- podpěrné  konstr. (skruže) a lešení všech druhů pro bednění, uložení čerstvého betonu, výztuže a doplňkových konstr., vč. požadovaných otvorů, ochranných a bezpečnostních opatření a základů těchto konstrukcí a lešení, 
- vytvoření kotevních čel, kapes, nálitků, a sedel, 
- zřízení  všech  požadovaných  otvorů, kapes, výklenků, prostupů, dutin, drážek a pod., vč. ztížení práce a úprav  kolem nich, 
- úpravy pro osazení výztuže, doplňkových konstrukcí a vybavení, 
- úpravy povrchu pro položení požadované izolace, povlaků a nátěrů, případně vyspravení, 
- ztížení práce u kabelových a injektážních trubek a ostatních zařízení osazovaných do betonu, 
- konstrukce betonových kloubů, upevnění kotevních prvků a doplňkových konstrukcí, 
- nátěry zabraňující soudržnost betonu a bednění, 
- výplň, těsnění  a tmelení spar a spojů, 
- opatření  povrchů  betonu  izolací  proti zemní vlhkosti v částech, kde přijdou do styku se zeminou nebo kamenivem, 
- případné zřízení spojovací vrstvy u základů, 
- úpravy pro osazení zařízení ochrany konstrukce proti vlivu bludných proudů,</t>
  </si>
  <si>
    <t>272364</t>
  </si>
  <si>
    <t>VÝZTUŽ ZÁKLADŮ Z OCELI 10425, B420B</t>
  </si>
  <si>
    <t>T</t>
  </si>
  <si>
    <t>výztuž základ.patek zábradlí, viz výkres zábradlí : 0,016=0,016 [A]</t>
  </si>
  <si>
    <t>Položka zahrnuje veškerý materiál, výrobky a polotovary, včetně mimostaveništní a vnitrostaveništní dopravy (rovněž přesuny), včetně naložení a složení, případně s uložením 
- dodání betonářské výztuže v požadované kvalitě, stříhání, řezání, ohýbání a spojování do všech požadovaných tvarů (vč. armakošů) a uložení s požadovaným zajištěním polohy a krytí výztuže betonem, 
- veškeré svary nebo jiné spoje výztuže, 
- pomocné konstrukce a práce pro osazení a upevnění výztuže, 
- zednické výpomoci pro montáž betonářské výztuže, 
- úpravy výztuže pro osazení doplňkových konstrukcí, 
- ochranu výztuže do doby jejího zabetonování, 
- úpravy výztuže pro zřízení železobetonových kloubů, kotevních prvků, závěsných ok a doplňkových konstrukcí, 
- veškerá opatření pro zajištění soudržnosti výztuže a betonu, 
- vodivé propojení výztuže, které je součástí ochrany konstrukce proti vlivům bludných proudů, vyvedení do měřících skříní nebo míst pro měření bludných proudů (vlastní měřící skříně se uvádějí položkami SD 74), 
- povrchovou antikorozní úpravu výztuže, 
- separaci výztuže, 
- osazení měřících zařízení a úpravy pro ně, 
- osazení měřících skříní nebo míst pro měření bludných proudů.</t>
  </si>
  <si>
    <t>Svislé konstrukce</t>
  </si>
  <si>
    <t>11</t>
  </si>
  <si>
    <t>348173</t>
  </si>
  <si>
    <t>ZÁBRADLÍ Z DÍLCŮ KOVOVÝCH ŽÁROVĚ ZINK PONOREM S NÁTĚREM</t>
  </si>
  <si>
    <t>KG</t>
  </si>
  <si>
    <t>ocelové trubkové zábradlí (viz výkres zábradlí č.2-003) : 191=191,000 [A]</t>
  </si>
  <si>
    <t>- dílenská dokumentace, včetně technologického předpisu spojování, 
- dodání  materiálu  v požadované kvalitě a výroba konstrukce (včetně  pomůcek,  přípravků a prostředků pro výrobu) bez ohledu na náročnost a její hmotnost, 
- dodání spojovacího materiálu, 
- zřízení  montážních  a  dilatačních  spojů,  spar, včetně potřebných úprav, vložek, opracování, očištění a ošetření, 
- podpěr. konstr. a lešení všech druhů pro montáž konstrukcí i doplňkových, včetně požadovaných otvorů, ochranných a bezpečnostních opatření a základů pro tyto konstrukce a lešení, 
- montáž konstrukce na staveništi, včetně montážních prostředků a pomůcek a zednických výpomocí,                               
- výplň, těsnění a tmelení spar a spojů, 
- všechny druhy ocelového kotvení, 
- dílenskou přejímku a montážní prohlídku, včetně požadovaných dokladů, 
- zřízení kotevních otvorů nebo jam, nejsou-li částí jiné konstrukce, 
- osazení kotvení nebo přímo částí konstrukce do podpůrné konstrukce nebo do zeminy, 
- výplň kotevních otvorů  (příp.  podlití  patních  desek) maltou,  betonem  nebo  jinou speciální hmotou, vyplnění jam zeminou, 
- veškeré druhy protikorozní ochrany a nátěry konstrukcí, 
- zvláštní spojovací prostředky, rozebíratelnost konstrukce, 
- ochranná opatření před účinky bludných proudů 
- ochranu před přepětím.</t>
  </si>
  <si>
    <t>Vodorovné konstrukce</t>
  </si>
  <si>
    <t>12</t>
  </si>
  <si>
    <t>45152</t>
  </si>
  <si>
    <t>PODKLADNÍ A VÝPLŇOVÉ VRSTVY Z KAMENIVA DRCENÉHO</t>
  </si>
  <si>
    <t>Podkladní ŠDa 0-32 pod zámk.dlažbu tl.150mm : 12,5*0,15*1,05=1,969 [A] 
Podkladní ŠDb 0-63 pod zámk.dlažbu tl.200mm : 12,5*0,2*1,05=2,625 [B] 
Celkem: A+B=4,594 [C]</t>
  </si>
  <si>
    <t>položka zahrnuje dodávku předepsaného kameniva, mimostaveništní a vnitrostaveništní dopravu a jeho uložení 
není-li v zadávací dokumentaci uvedeno jinak, jedná se o nakupovaný materiál</t>
  </si>
  <si>
    <t>Komunikace</t>
  </si>
  <si>
    <t>13</t>
  </si>
  <si>
    <t>582617</t>
  </si>
  <si>
    <t>KRYTY Z BETON DLAŽDIC SE ZÁMKEM ŠEDÝCH RELIÉF TL 60MM DO LOŽE Z KAM</t>
  </si>
  <si>
    <t>Dlažba zámková odstín šedá : 9,9*1,05=10,395 [A]</t>
  </si>
  <si>
    <t>- dodání dlažebního materiálu v požadované kvalitě, dodání materiálu pro předepsané  lože v tloušťce předepsané dokumentací a pro předepsanou výplň spar 
- očištění podkladu 
- uložení dlažby dle předepsaného technologického předpisu včetně předepsané podkladní vrstvy a předepsané výplně spar 
- zřízení vrstvy bez rozlišení šířky, pokládání vrstvy po etapách  
- úpravu napojení, ukončení podél obrubníků, dilatačních zařízení, odvodňovacích proužků, odvodňovačů, vpustí, šachet a pod., nestanoví-li zadávací dokumentace jinak 
- nezahrnuje postřiky, nátěry 
- nezahrnuje těsnění podél obrubníků, dilatačních zařízení, odvodňovacích proužků, odvodňovačů, vpustí, šachet a pod.</t>
  </si>
  <si>
    <t>14</t>
  </si>
  <si>
    <t>58261A</t>
  </si>
  <si>
    <t>KRYTY Z BETON DLAŽDIC SE ZÁMKEM BAREV RELIÉF TL 60MM DO LOŽE Z KAM</t>
  </si>
  <si>
    <t>Dlažba s pupínky červenohnědá (kontrastní) : 0,8*1,05=0,840 [A]</t>
  </si>
  <si>
    <t>15</t>
  </si>
  <si>
    <t>R582617</t>
  </si>
  <si>
    <t>Ostrohranná dlažba odstín šedá oboustranně u varovného pásu (viz obr.27, SŽ Ž 8.7)</t>
  </si>
  <si>
    <t>Ostrohranná dlažba : 2*0,8*1,05=1,680 [A]</t>
  </si>
  <si>
    <t>Ostatní konstrukce a práce</t>
  </si>
  <si>
    <t>16</t>
  </si>
  <si>
    <t>917223</t>
  </si>
  <si>
    <t>SILNIČNÍ A CHODNÍKOVÉ OBRUBY Z BETONOVÝCH OBRUBNÍKŮ ŠÍŘ 100MM</t>
  </si>
  <si>
    <t>14,5=14,500 [A]</t>
  </si>
  <si>
    <t>Položka zahrnuje: 
dodání a pokládku betonových obrubníků o rozměrech předepsaných zadávací dokumentací 
betonové lože i boční betonovou opěrku.</t>
  </si>
  <si>
    <t>17</t>
  </si>
  <si>
    <t>919113</t>
  </si>
  <si>
    <t>ŘEZÁNÍ ASFALTOVÉHO KRYTU VOZOVEK TL DO 150MM</t>
  </si>
  <si>
    <t>proříznutí spáry ve vozovce u chodníku : 2,0=2,000 [A]</t>
  </si>
  <si>
    <t>položka zahrnuje řezání vozovkové vrstvy v předepsané tloušťce, včetně spotřeby vody</t>
  </si>
  <si>
    <t>18</t>
  </si>
  <si>
    <t>96615A</t>
  </si>
  <si>
    <t>BOURÁNÍ KONSTRUKCÍ Z PROSTÉHO BETONU - BEZ DOPRAVY</t>
  </si>
  <si>
    <t>Odstranění stáv.základových patek zábradlí : 4*0,3*0,3*0,8=0,288 [A]</t>
  </si>
  <si>
    <t>položka zahrnuje: 
- rozbourání konstrukce bez ohledu na použitou technologii 
- veškeré pomocné konstrukce (lešení a pod.) 
- veškerou manipulaci s vybouranou sutí a hmotami, kromě vodorovné dopravy,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
- veškeré další práce plynoucí z technologického předpisu a z platných předpisů</t>
  </si>
  <si>
    <t>19</t>
  </si>
  <si>
    <t>966188</t>
  </si>
  <si>
    <t>DEMONTÁŽ KONSTRUKCÍ KOVOVÝCH S ODVOZEM DO 20KM</t>
  </si>
  <si>
    <t>Demontáž stáv.trubkového zábradlí: 0,03*7,2=0,216 [A]</t>
  </si>
  <si>
    <t>položka zahrnuje: 
- rozebrání konstrukce bez ohledu na použitou technologii 
- veškeré pomocné konstrukce (lešení a pod.)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
- veškeré další práce plynoucí z technologického předpisu a z platných předpisů</t>
  </si>
  <si>
    <t>Odpady</t>
  </si>
  <si>
    <t>20</t>
  </si>
  <si>
    <t>R015111</t>
  </si>
  <si>
    <t>POPLATKY ZA LIKVIDACŮ ODPADŮ NEKONTAMINOVANÝCH - 17 05 04  VYTĚŽENÉ ZEMINY A HORNINY -  I. TŘÍDA TĚŽITELNOSTI VČETNĚ DOPRAVY</t>
  </si>
  <si>
    <t>Položku NENACEŇOVAT v rámci výběrového řízení na zhotovení stavby, viz SO 90-90.</t>
  </si>
  <si>
    <t>Výkop ppro zřízení patek zábradlí : 0,3*0,3*0,8*5=0,360 [A] 
Odstranění podkladních vrstev stáv.chodníku: 12,5*0,25=3,125 [B]  
Objemová hmotnost: 1,8=1,800 [C] 
Celkem: (A+B)*C=6,273 [D]</t>
  </si>
  <si>
    <t>1. Položka obsahuje: 
- veškeré poplatky provozovateli skládky, recyklační linky nebo jiného zařízení na zpracování nebo likvidaci odpadů související s převzetím, uložením, zpracováním nebo likvidací odpadu 
- náklady spojené s dopravou odpadu z místa stavby na místo převzetí provozovatelem skládky, recyklační linky nebo jiného zařízení na zpracování nebo likvidaci odpadů 
- náklady spojené s vyložením a manipulací s materiálem v místě skládky 
2. Položka neobsahuje: 
- náklady spojené s naložením a manipulací s materiálem 
3. Způsob měření: 
Tunou se rozumí hmotnost odpadu vytříděného v souladu se zákonem č. 185/2001 Sb., o nakládání s odpady, v platném znění.</t>
  </si>
  <si>
    <t>21</t>
  </si>
  <si>
    <t>R015140</t>
  </si>
  <si>
    <t>POPLATKY ZA LIKVIDACŮ ODPADŮ NEKONTAMINOVANÝCH - 17 01 01  BETON Z DEMOLIC OBJEKTŮ, ZÁKLADŮ TV VČETNĚ DOPRAVY</t>
  </si>
  <si>
    <t>Odstranění základ.patek zábradlí : 4*0,3*0,3*0,8*2,2=0,634 [A] 
Odstranění beton.obrubníku chodníku:  15,1*0,05*2,2=1,661 [B] 
Celkem: A+B=2,295 [C]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</si>
</sst>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2" formatCode="_-* #,##0\ &quot;Kč&quot;_-;\-* #,##0\ &quot;Kč&quot;_-;_-* &quot;-&quot;\ &quot;Kč&quot;_-;_-@_-"/>
    <numFmt numFmtId="41" formatCode="_-* #,##0_-;\-* #,##0_-;_-* &quot;-&quot;_-;_-@_-"/>
    <numFmt numFmtId="44" formatCode="_-* #,##0.00\ &quot;Kč&quot;_-;\-* #,##0.00\ &quot;Kč&quot;_-;_-* &quot;-&quot;??\ &quot;Kč&quot;_-;_-@_-"/>
    <numFmt numFmtId="43" formatCode="_-* #,##0.00_-;\-* #,##0.00_-;_-* &quot;-&quot;??_-;_-@_-"/>
    <numFmt numFmtId="164" formatCode="#,##0.000"/>
  </numFmts>
  <fonts count="8" x14ac:knownFonts="1">
    <font>
      <sz val="10"/>
      <name val="Arial"/>
    </font>
    <font>
      <b/>
      <sz val="16"/>
      <color rgb="FF000000"/>
      <name val="Arial"/>
    </font>
    <font>
      <b/>
      <sz val="16"/>
      <name val="Arial"/>
    </font>
    <font>
      <b/>
      <sz val="10"/>
      <name val="Arial"/>
    </font>
    <font>
      <sz val="10"/>
      <color rgb="FFFFFFFF"/>
      <name val="Arial"/>
    </font>
    <font>
      <b/>
      <sz val="11"/>
      <name val="Arial"/>
    </font>
    <font>
      <i/>
      <sz val="10"/>
      <name val="Arial"/>
    </font>
    <font>
      <sz val="10"/>
      <name val="Arial"/>
    </font>
  </fonts>
  <fills count="5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  <fill>
      <patternFill patternType="solid">
        <fgColor rgb="FFADD8E6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7">
    <xf numFmtId="0" fontId="0" fillId="0" borderId="0"/>
    <xf numFmtId="9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2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1" fontId="7" fillId="0" borderId="0" applyFont="0" applyFill="0" applyBorder="0" applyAlignment="0" applyProtection="0"/>
    <xf numFmtId="0" fontId="7" fillId="0" borderId="0"/>
  </cellStyleXfs>
  <cellXfs count="41">
    <xf numFmtId="0" fontId="0" fillId="0" borderId="0" xfId="0"/>
    <xf numFmtId="0" fontId="4" fillId="3" borderId="1" xfId="6" applyFont="1" applyFill="1" applyBorder="1" applyAlignment="1">
      <alignment horizontal="center" vertical="center" wrapText="1"/>
    </xf>
    <xf numFmtId="0" fontId="0" fillId="2" borderId="2" xfId="6" applyFont="1" applyFill="1" applyBorder="1"/>
    <xf numFmtId="0" fontId="5" fillId="2" borderId="2" xfId="6" applyFont="1" applyFill="1" applyBorder="1" applyAlignment="1">
      <alignment horizontal="right"/>
    </xf>
    <xf numFmtId="0" fontId="5" fillId="2" borderId="0" xfId="6" applyFont="1" applyFill="1" applyAlignment="1">
      <alignment horizontal="right"/>
    </xf>
    <xf numFmtId="0" fontId="2" fillId="2" borderId="0" xfId="6" applyFont="1" applyFill="1"/>
    <xf numFmtId="0" fontId="1" fillId="2" borderId="0" xfId="6" applyFont="1" applyFill="1" applyAlignment="1">
      <alignment horizontal="center" vertical="center"/>
    </xf>
    <xf numFmtId="0" fontId="0" fillId="2" borderId="0" xfId="6" applyFont="1" applyFill="1"/>
    <xf numFmtId="0" fontId="0" fillId="2" borderId="0" xfId="6" applyFont="1" applyFill="1"/>
    <xf numFmtId="0" fontId="1" fillId="2" borderId="0" xfId="6" applyFont="1" applyFill="1" applyAlignment="1">
      <alignment horizontal="center" vertical="center"/>
    </xf>
    <xf numFmtId="0" fontId="3" fillId="2" borderId="0" xfId="6" applyFont="1" applyFill="1" applyAlignment="1">
      <alignment horizontal="right"/>
    </xf>
    <xf numFmtId="0" fontId="4" fillId="3" borderId="1" xfId="6" applyFont="1" applyFill="1" applyBorder="1" applyAlignment="1">
      <alignment horizontal="center"/>
    </xf>
    <xf numFmtId="0" fontId="0" fillId="2" borderId="2" xfId="6" applyFont="1" applyFill="1" applyBorder="1"/>
    <xf numFmtId="4" fontId="3" fillId="2" borderId="0" xfId="6" applyNumberFormat="1" applyFont="1" applyFill="1" applyAlignment="1">
      <alignment horizontal="right"/>
    </xf>
    <xf numFmtId="0" fontId="0" fillId="2" borderId="1" xfId="6" applyFont="1" applyFill="1" applyBorder="1" applyAlignment="1">
      <alignment horizontal="center"/>
    </xf>
    <xf numFmtId="0" fontId="0" fillId="2" borderId="3" xfId="6" applyFont="1" applyFill="1" applyBorder="1"/>
    <xf numFmtId="0" fontId="5" fillId="2" borderId="0" xfId="6" applyFont="1" applyFill="1"/>
    <xf numFmtId="0" fontId="5" fillId="2" borderId="0" xfId="6" applyFont="1" applyFill="1" applyAlignment="1">
      <alignment horizontal="left"/>
    </xf>
    <xf numFmtId="0" fontId="4" fillId="3" borderId="1" xfId="6" applyFont="1" applyFill="1" applyBorder="1" applyAlignment="1">
      <alignment horizontal="center" vertical="center" wrapText="1"/>
    </xf>
    <xf numFmtId="0" fontId="5" fillId="2" borderId="2" xfId="6" applyFont="1" applyFill="1" applyBorder="1"/>
    <xf numFmtId="0" fontId="5" fillId="2" borderId="2" xfId="6" applyFont="1" applyFill="1" applyBorder="1" applyAlignment="1">
      <alignment horizontal="left"/>
    </xf>
    <xf numFmtId="0" fontId="0" fillId="2" borderId="5" xfId="6" applyFont="1" applyFill="1" applyBorder="1"/>
    <xf numFmtId="0" fontId="3" fillId="0" borderId="1" xfId="6" applyFont="1" applyBorder="1" applyAlignment="1">
      <alignment horizontal="left"/>
    </xf>
    <xf numFmtId="4" fontId="3" fillId="0" borderId="1" xfId="6" applyNumberFormat="1" applyFont="1" applyBorder="1" applyAlignment="1">
      <alignment horizontal="right"/>
    </xf>
    <xf numFmtId="0" fontId="0" fillId="0" borderId="1" xfId="6" applyFont="1" applyBorder="1"/>
    <xf numFmtId="0" fontId="3" fillId="2" borderId="5" xfId="6" applyFont="1" applyFill="1" applyBorder="1" applyAlignment="1">
      <alignment horizontal="right"/>
    </xf>
    <xf numFmtId="0" fontId="3" fillId="2" borderId="5" xfId="6" applyFont="1" applyFill="1" applyBorder="1" applyAlignment="1">
      <alignment wrapText="1"/>
    </xf>
    <xf numFmtId="4" fontId="3" fillId="2" borderId="5" xfId="6" applyNumberFormat="1" applyFont="1" applyFill="1" applyBorder="1" applyAlignment="1">
      <alignment horizontal="center"/>
    </xf>
    <xf numFmtId="0" fontId="0" fillId="0" borderId="1" xfId="6" applyFont="1" applyBorder="1" applyAlignment="1">
      <alignment horizontal="right"/>
    </xf>
    <xf numFmtId="0" fontId="0" fillId="0" borderId="1" xfId="6" applyFont="1" applyBorder="1" applyAlignment="1">
      <alignment wrapText="1"/>
    </xf>
    <xf numFmtId="0" fontId="0" fillId="0" borderId="1" xfId="6" applyFont="1" applyBorder="1" applyAlignment="1">
      <alignment horizontal="center"/>
    </xf>
    <xf numFmtId="164" fontId="0" fillId="0" borderId="1" xfId="6" applyNumberFormat="1" applyFont="1" applyBorder="1" applyAlignment="1">
      <alignment horizontal="center"/>
    </xf>
    <xf numFmtId="4" fontId="0" fillId="4" borderId="1" xfId="6" applyNumberFormat="1" applyFont="1" applyFill="1" applyBorder="1" applyAlignment="1" applyProtection="1">
      <alignment horizontal="center"/>
      <protection locked="0"/>
    </xf>
    <xf numFmtId="4" fontId="0" fillId="0" borderId="1" xfId="6" applyNumberFormat="1" applyFont="1" applyBorder="1" applyAlignment="1">
      <alignment horizontal="center"/>
    </xf>
    <xf numFmtId="0" fontId="0" fillId="0" borderId="4" xfId="6" applyFont="1" applyBorder="1" applyAlignment="1">
      <alignment vertical="top"/>
    </xf>
    <xf numFmtId="0" fontId="0" fillId="0" borderId="1" xfId="6" applyFont="1" applyBorder="1" applyAlignment="1">
      <alignment horizontal="left" vertical="center" wrapText="1"/>
    </xf>
    <xf numFmtId="0" fontId="0" fillId="0" borderId="0" xfId="6" applyFont="1" applyAlignment="1">
      <alignment vertical="top"/>
    </xf>
    <xf numFmtId="0" fontId="6" fillId="0" borderId="1" xfId="6" applyFont="1" applyBorder="1" applyAlignment="1">
      <alignment horizontal="left" vertical="center" wrapText="1"/>
    </xf>
    <xf numFmtId="0" fontId="3" fillId="2" borderId="2" xfId="6" applyFont="1" applyFill="1" applyBorder="1" applyAlignment="1">
      <alignment horizontal="right"/>
    </xf>
    <xf numFmtId="4" fontId="3" fillId="2" borderId="2" xfId="6" applyNumberFormat="1" applyFont="1" applyFill="1" applyBorder="1" applyAlignment="1">
      <alignment horizontal="center"/>
    </xf>
    <xf numFmtId="4" fontId="0" fillId="2" borderId="1" xfId="6" applyNumberFormat="1" applyFont="1" applyFill="1" applyBorder="1" applyAlignment="1">
      <alignment horizontal="center"/>
    </xf>
  </cellXfs>
  <cellStyles count="7">
    <cellStyle name="Comma" xfId="4" xr:uid="{00000000-0005-0000-0000-000004000000}"/>
    <cellStyle name="Comma [0]" xfId="5" xr:uid="{00000000-0005-0000-0000-000005000000}"/>
    <cellStyle name="Currency" xfId="2" xr:uid="{00000000-0005-0000-0000-000002000000}"/>
    <cellStyle name="Currency [0]" xfId="3" xr:uid="{00000000-0005-0000-0000-000003000000}"/>
    <cellStyle name="Normal" xfId="6" xr:uid="{00000000-0005-0000-0000-000000000000}"/>
    <cellStyle name="Normální" xfId="0" builtinId="0"/>
    <cellStyle name="Percent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10"/>
  <sheetViews>
    <sheetView workbookViewId="0">
      <selection sqref="A1:A3"/>
    </sheetView>
  </sheetViews>
  <sheetFormatPr defaultColWidth="9.140625" defaultRowHeight="12.75" customHeight="1" x14ac:dyDescent="0.2"/>
  <cols>
    <col min="1" max="1" width="25.7109375" customWidth="1"/>
    <col min="2" max="2" width="66.7109375" customWidth="1"/>
    <col min="3" max="5" width="20.7109375" customWidth="1"/>
  </cols>
  <sheetData>
    <row r="1" spans="1:5" ht="12.75" customHeight="1" x14ac:dyDescent="0.2">
      <c r="A1" s="7"/>
      <c r="B1" s="8" t="s">
        <v>0</v>
      </c>
      <c r="C1" s="8"/>
      <c r="D1" s="8"/>
      <c r="E1" s="8"/>
    </row>
    <row r="2" spans="1:5" ht="12.75" customHeight="1" x14ac:dyDescent="0.2">
      <c r="A2" s="7"/>
      <c r="B2" s="6" t="s">
        <v>1</v>
      </c>
      <c r="C2" s="8"/>
      <c r="D2" s="8"/>
      <c r="E2" s="8"/>
    </row>
    <row r="3" spans="1:5" ht="20.100000000000001" customHeight="1" x14ac:dyDescent="0.2">
      <c r="A3" s="7"/>
      <c r="B3" s="7"/>
      <c r="C3" s="8"/>
      <c r="D3" s="8"/>
      <c r="E3" s="8"/>
    </row>
    <row r="4" spans="1:5" ht="20.100000000000001" customHeight="1" x14ac:dyDescent="0.3">
      <c r="A4" s="8"/>
      <c r="B4" s="5" t="s">
        <v>2</v>
      </c>
      <c r="C4" s="7"/>
      <c r="D4" s="7"/>
      <c r="E4" s="8"/>
    </row>
    <row r="5" spans="1:5" ht="12.75" customHeight="1" x14ac:dyDescent="0.2">
      <c r="A5" s="8"/>
      <c r="B5" s="7" t="s">
        <v>3</v>
      </c>
      <c r="C5" s="7"/>
      <c r="D5" s="7"/>
      <c r="E5" s="8"/>
    </row>
    <row r="6" spans="1:5" ht="12.75" customHeight="1" x14ac:dyDescent="0.2">
      <c r="A6" s="8"/>
      <c r="B6" s="10" t="s">
        <v>4</v>
      </c>
      <c r="C6" s="13">
        <f>SUM(C10:C10)</f>
        <v>0</v>
      </c>
      <c r="D6" s="8"/>
      <c r="E6" s="8"/>
    </row>
    <row r="7" spans="1:5" ht="12.75" customHeight="1" x14ac:dyDescent="0.2">
      <c r="A7" s="8"/>
      <c r="B7" s="10" t="s">
        <v>5</v>
      </c>
      <c r="C7" s="13">
        <f>SUM(E10:E10)</f>
        <v>0</v>
      </c>
      <c r="D7" s="8"/>
      <c r="E7" s="8"/>
    </row>
    <row r="8" spans="1:5" ht="12.75" customHeight="1" x14ac:dyDescent="0.2">
      <c r="A8" s="12"/>
      <c r="B8" s="12"/>
      <c r="C8" s="12"/>
      <c r="D8" s="12"/>
      <c r="E8" s="12"/>
    </row>
    <row r="9" spans="1:5" ht="12.75" customHeight="1" x14ac:dyDescent="0.2">
      <c r="A9" s="11" t="s">
        <v>6</v>
      </c>
      <c r="B9" s="11" t="s">
        <v>7</v>
      </c>
      <c r="C9" s="11" t="s">
        <v>8</v>
      </c>
      <c r="D9" s="11" t="s">
        <v>9</v>
      </c>
      <c r="E9" s="11" t="s">
        <v>10</v>
      </c>
    </row>
    <row r="10" spans="1:5" ht="12.75" customHeight="1" x14ac:dyDescent="0.2">
      <c r="A10" s="22" t="s">
        <v>15</v>
      </c>
      <c r="B10" s="22" t="s">
        <v>24</v>
      </c>
      <c r="C10" s="23">
        <f>Sheet2!I3</f>
        <v>0</v>
      </c>
      <c r="D10" s="23">
        <f>Sheet2!O2</f>
        <v>0</v>
      </c>
      <c r="E10" s="23">
        <f>C10+D10</f>
        <v>0</v>
      </c>
    </row>
  </sheetData>
  <sheetProtection password="C42E" sheet="1" objects="1" scenarios="1"/>
  <mergeCells count="4">
    <mergeCell ref="A1:A3"/>
    <mergeCell ref="B2:B3"/>
    <mergeCell ref="B4:D4"/>
    <mergeCell ref="B5:D5"/>
  </mergeCells>
  <pageMargins left="0.75" right="0.75" top="1" bottom="1" header="0.5" footer="0.5"/>
  <pageSetup paperSize="9" fitToHeight="0" orientation="portrait" horizontalDpi="300" verticalDpi="30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R99"/>
  <sheetViews>
    <sheetView tabSelected="1" workbookViewId="0">
      <pane ySplit="7" topLeftCell="A8" activePane="bottomLeft" state="frozen"/>
      <selection pane="bottomLeft" activeCell="A8" sqref="A8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11</v>
      </c>
      <c r="B1" s="8"/>
      <c r="C1" s="8"/>
      <c r="D1" s="8"/>
      <c r="E1" s="8" t="s">
        <v>0</v>
      </c>
      <c r="F1" s="8"/>
      <c r="G1" s="8"/>
      <c r="H1" s="8"/>
      <c r="I1" s="8"/>
      <c r="P1" t="s">
        <v>22</v>
      </c>
    </row>
    <row r="2" spans="1:18" ht="24.95" customHeight="1" x14ac:dyDescent="0.2">
      <c r="B2" s="8"/>
      <c r="C2" s="8"/>
      <c r="D2" s="8"/>
      <c r="E2" s="9" t="s">
        <v>13</v>
      </c>
      <c r="F2" s="8"/>
      <c r="G2" s="8"/>
      <c r="H2" s="12"/>
      <c r="I2" s="12"/>
      <c r="O2">
        <f>0+O8+O21+O42+O51+O56+O61+O74+O91</f>
        <v>0</v>
      </c>
      <c r="P2" t="s">
        <v>22</v>
      </c>
    </row>
    <row r="3" spans="1:18" ht="15" customHeight="1" x14ac:dyDescent="0.25">
      <c r="A3" t="s">
        <v>12</v>
      </c>
      <c r="B3" s="16" t="s">
        <v>14</v>
      </c>
      <c r="C3" s="4" t="s">
        <v>15</v>
      </c>
      <c r="D3" s="7"/>
      <c r="E3" s="17" t="s">
        <v>16</v>
      </c>
      <c r="F3" s="8"/>
      <c r="G3" s="15"/>
      <c r="H3" s="14" t="s">
        <v>15</v>
      </c>
      <c r="I3" s="40">
        <f>0+I8+I21+I42+I51+I56+I61+I74+I91</f>
        <v>0</v>
      </c>
      <c r="O3" t="s">
        <v>19</v>
      </c>
      <c r="P3" t="s">
        <v>23</v>
      </c>
    </row>
    <row r="4" spans="1:18" ht="15" customHeight="1" x14ac:dyDescent="0.25">
      <c r="A4" t="s">
        <v>17</v>
      </c>
      <c r="B4" s="19" t="s">
        <v>18</v>
      </c>
      <c r="C4" s="3" t="s">
        <v>15</v>
      </c>
      <c r="D4" s="2"/>
      <c r="E4" s="20" t="s">
        <v>24</v>
      </c>
      <c r="F4" s="12"/>
      <c r="G4" s="12"/>
      <c r="H4" s="21"/>
      <c r="I4" s="21"/>
      <c r="O4" t="s">
        <v>20</v>
      </c>
      <c r="P4" t="s">
        <v>23</v>
      </c>
    </row>
    <row r="5" spans="1:18" ht="12.75" customHeight="1" x14ac:dyDescent="0.2">
      <c r="A5" s="1" t="s">
        <v>25</v>
      </c>
      <c r="B5" s="1" t="s">
        <v>27</v>
      </c>
      <c r="C5" s="1" t="s">
        <v>29</v>
      </c>
      <c r="D5" s="1" t="s">
        <v>30</v>
      </c>
      <c r="E5" s="1" t="s">
        <v>31</v>
      </c>
      <c r="F5" s="1" t="s">
        <v>33</v>
      </c>
      <c r="G5" s="1" t="s">
        <v>35</v>
      </c>
      <c r="H5" s="1" t="s">
        <v>37</v>
      </c>
      <c r="I5" s="1"/>
      <c r="O5" t="s">
        <v>21</v>
      </c>
      <c r="P5" t="s">
        <v>23</v>
      </c>
    </row>
    <row r="6" spans="1:18" ht="12.75" customHeight="1" x14ac:dyDescent="0.2">
      <c r="A6" s="1"/>
      <c r="B6" s="1"/>
      <c r="C6" s="1"/>
      <c r="D6" s="1"/>
      <c r="E6" s="1"/>
      <c r="F6" s="1"/>
      <c r="G6" s="1"/>
      <c r="H6" s="18" t="s">
        <v>38</v>
      </c>
      <c r="I6" s="18" t="s">
        <v>40</v>
      </c>
    </row>
    <row r="7" spans="1:18" ht="12.75" customHeight="1" x14ac:dyDescent="0.2">
      <c r="A7" s="18" t="s">
        <v>26</v>
      </c>
      <c r="B7" s="18" t="s">
        <v>28</v>
      </c>
      <c r="C7" s="18" t="s">
        <v>23</v>
      </c>
      <c r="D7" s="18" t="s">
        <v>22</v>
      </c>
      <c r="E7" s="18" t="s">
        <v>32</v>
      </c>
      <c r="F7" s="18" t="s">
        <v>34</v>
      </c>
      <c r="G7" s="18" t="s">
        <v>36</v>
      </c>
      <c r="H7" s="18" t="s">
        <v>39</v>
      </c>
      <c r="I7" s="18" t="s">
        <v>41</v>
      </c>
    </row>
    <row r="8" spans="1:18" ht="12.75" customHeight="1" x14ac:dyDescent="0.2">
      <c r="A8" s="21" t="s">
        <v>42</v>
      </c>
      <c r="B8" s="21"/>
      <c r="C8" s="25" t="s">
        <v>26</v>
      </c>
      <c r="D8" s="21"/>
      <c r="E8" s="26" t="s">
        <v>43</v>
      </c>
      <c r="F8" s="21"/>
      <c r="G8" s="21"/>
      <c r="H8" s="21"/>
      <c r="I8" s="27">
        <f>0+Q8</f>
        <v>0</v>
      </c>
      <c r="O8">
        <f>0+R8</f>
        <v>0</v>
      </c>
      <c r="Q8">
        <f>0+I9+I13+I17</f>
        <v>0</v>
      </c>
      <c r="R8">
        <f>0+O9+O13+O17</f>
        <v>0</v>
      </c>
    </row>
    <row r="9" spans="1:18" ht="25.5" x14ac:dyDescent="0.2">
      <c r="A9" s="24" t="s">
        <v>44</v>
      </c>
      <c r="B9" s="28" t="s">
        <v>28</v>
      </c>
      <c r="C9" s="28" t="s">
        <v>45</v>
      </c>
      <c r="D9" s="24" t="s">
        <v>15</v>
      </c>
      <c r="E9" s="29" t="s">
        <v>46</v>
      </c>
      <c r="F9" s="30" t="s">
        <v>47</v>
      </c>
      <c r="G9" s="31">
        <v>1</v>
      </c>
      <c r="H9" s="32">
        <v>0</v>
      </c>
      <c r="I9" s="33">
        <f>ROUND(ROUND(H9,2)*ROUND(G9,3),2)</f>
        <v>0</v>
      </c>
      <c r="O9">
        <f>(I9*0)/100</f>
        <v>0</v>
      </c>
      <c r="P9" t="s">
        <v>26</v>
      </c>
    </row>
    <row r="10" spans="1:18" x14ac:dyDescent="0.2">
      <c r="A10" s="34" t="s">
        <v>48</v>
      </c>
      <c r="E10" s="35" t="s">
        <v>49</v>
      </c>
    </row>
    <row r="11" spans="1:18" x14ac:dyDescent="0.2">
      <c r="A11" s="36" t="s">
        <v>50</v>
      </c>
      <c r="E11" s="37" t="s">
        <v>51</v>
      </c>
    </row>
    <row r="12" spans="1:18" x14ac:dyDescent="0.2">
      <c r="A12" t="s">
        <v>52</v>
      </c>
      <c r="E12" s="35" t="s">
        <v>53</v>
      </c>
    </row>
    <row r="13" spans="1:18" x14ac:dyDescent="0.2">
      <c r="A13" s="24" t="s">
        <v>44</v>
      </c>
      <c r="B13" s="28" t="s">
        <v>23</v>
      </c>
      <c r="C13" s="28" t="s">
        <v>54</v>
      </c>
      <c r="D13" s="24" t="s">
        <v>15</v>
      </c>
      <c r="E13" s="29" t="s">
        <v>55</v>
      </c>
      <c r="F13" s="30" t="s">
        <v>56</v>
      </c>
      <c r="G13" s="31">
        <v>1</v>
      </c>
      <c r="H13" s="32">
        <v>0</v>
      </c>
      <c r="I13" s="33">
        <f>ROUND(ROUND(H13,2)*ROUND(G13,3),2)</f>
        <v>0</v>
      </c>
      <c r="O13">
        <f>(I13*0)/100</f>
        <v>0</v>
      </c>
      <c r="P13" t="s">
        <v>26</v>
      </c>
    </row>
    <row r="14" spans="1:18" ht="38.25" x14ac:dyDescent="0.2">
      <c r="A14" s="34" t="s">
        <v>48</v>
      </c>
      <c r="E14" s="35" t="s">
        <v>57</v>
      </c>
    </row>
    <row r="15" spans="1:18" x14ac:dyDescent="0.2">
      <c r="A15" s="36" t="s">
        <v>50</v>
      </c>
      <c r="E15" s="37" t="s">
        <v>58</v>
      </c>
    </row>
    <row r="16" spans="1:18" x14ac:dyDescent="0.2">
      <c r="A16" t="s">
        <v>52</v>
      </c>
      <c r="E16" s="35" t="s">
        <v>59</v>
      </c>
    </row>
    <row r="17" spans="1:18" x14ac:dyDescent="0.2">
      <c r="A17" s="24" t="s">
        <v>44</v>
      </c>
      <c r="B17" s="28" t="s">
        <v>22</v>
      </c>
      <c r="C17" s="28" t="s">
        <v>60</v>
      </c>
      <c r="D17" s="24" t="s">
        <v>15</v>
      </c>
      <c r="E17" s="29" t="s">
        <v>61</v>
      </c>
      <c r="F17" s="30" t="s">
        <v>56</v>
      </c>
      <c r="G17" s="31">
        <v>1</v>
      </c>
      <c r="H17" s="32">
        <v>0</v>
      </c>
      <c r="I17" s="33">
        <f>ROUND(ROUND(H17,2)*ROUND(G17,3),2)</f>
        <v>0</v>
      </c>
      <c r="O17">
        <f>(I17*0)/100</f>
        <v>0</v>
      </c>
      <c r="P17" t="s">
        <v>26</v>
      </c>
    </row>
    <row r="18" spans="1:18" x14ac:dyDescent="0.2">
      <c r="A18" s="34" t="s">
        <v>48</v>
      </c>
      <c r="E18" s="35" t="s">
        <v>62</v>
      </c>
    </row>
    <row r="19" spans="1:18" x14ac:dyDescent="0.2">
      <c r="A19" s="36" t="s">
        <v>50</v>
      </c>
      <c r="E19" s="37" t="s">
        <v>51</v>
      </c>
    </row>
    <row r="20" spans="1:18" x14ac:dyDescent="0.2">
      <c r="A20" t="s">
        <v>52</v>
      </c>
      <c r="E20" s="35" t="s">
        <v>63</v>
      </c>
    </row>
    <row r="21" spans="1:18" ht="12.75" customHeight="1" x14ac:dyDescent="0.2">
      <c r="A21" s="12" t="s">
        <v>42</v>
      </c>
      <c r="B21" s="12"/>
      <c r="C21" s="38" t="s">
        <v>28</v>
      </c>
      <c r="D21" s="12"/>
      <c r="E21" s="26" t="s">
        <v>64</v>
      </c>
      <c r="F21" s="12"/>
      <c r="G21" s="12"/>
      <c r="H21" s="12"/>
      <c r="I21" s="39">
        <f>0+Q21</f>
        <v>0</v>
      </c>
      <c r="O21">
        <f>0+R21</f>
        <v>0</v>
      </c>
      <c r="Q21">
        <f>0+I22+I26+I30+I34+I38</f>
        <v>0</v>
      </c>
      <c r="R21">
        <f>0+O22+O26+O30+O34+O38</f>
        <v>0</v>
      </c>
    </row>
    <row r="22" spans="1:18" ht="25.5" x14ac:dyDescent="0.2">
      <c r="A22" s="24" t="s">
        <v>44</v>
      </c>
      <c r="B22" s="28" t="s">
        <v>32</v>
      </c>
      <c r="C22" s="28" t="s">
        <v>65</v>
      </c>
      <c r="D22" s="24" t="s">
        <v>15</v>
      </c>
      <c r="E22" s="29" t="s">
        <v>66</v>
      </c>
      <c r="F22" s="30" t="s">
        <v>67</v>
      </c>
      <c r="G22" s="31">
        <v>12.5</v>
      </c>
      <c r="H22" s="32">
        <v>0</v>
      </c>
      <c r="I22" s="33">
        <f>ROUND(ROUND(H22,2)*ROUND(G22,3),2)</f>
        <v>0</v>
      </c>
      <c r="O22">
        <f>(I22*21)/100</f>
        <v>0</v>
      </c>
      <c r="P22" t="s">
        <v>23</v>
      </c>
    </row>
    <row r="23" spans="1:18" ht="25.5" x14ac:dyDescent="0.2">
      <c r="A23" s="34" t="s">
        <v>48</v>
      </c>
      <c r="E23" s="35" t="s">
        <v>68</v>
      </c>
    </row>
    <row r="24" spans="1:18" x14ac:dyDescent="0.2">
      <c r="A24" s="36" t="s">
        <v>50</v>
      </c>
      <c r="E24" s="37" t="s">
        <v>69</v>
      </c>
    </row>
    <row r="25" spans="1:18" ht="63.75" x14ac:dyDescent="0.2">
      <c r="A25" t="s">
        <v>52</v>
      </c>
      <c r="E25" s="35" t="s">
        <v>70</v>
      </c>
    </row>
    <row r="26" spans="1:18" ht="25.5" x14ac:dyDescent="0.2">
      <c r="A26" s="24" t="s">
        <v>44</v>
      </c>
      <c r="B26" s="28" t="s">
        <v>34</v>
      </c>
      <c r="C26" s="28" t="s">
        <v>71</v>
      </c>
      <c r="D26" s="24" t="s">
        <v>15</v>
      </c>
      <c r="E26" s="29" t="s">
        <v>72</v>
      </c>
      <c r="F26" s="30" t="s">
        <v>73</v>
      </c>
      <c r="G26" s="31">
        <v>15.1</v>
      </c>
      <c r="H26" s="32">
        <v>0</v>
      </c>
      <c r="I26" s="33">
        <f>ROUND(ROUND(H26,2)*ROUND(G26,3),2)</f>
        <v>0</v>
      </c>
      <c r="O26">
        <f>(I26*21)/100</f>
        <v>0</v>
      </c>
      <c r="P26" t="s">
        <v>23</v>
      </c>
    </row>
    <row r="27" spans="1:18" x14ac:dyDescent="0.2">
      <c r="A27" s="34" t="s">
        <v>48</v>
      </c>
      <c r="E27" s="35" t="s">
        <v>15</v>
      </c>
    </row>
    <row r="28" spans="1:18" x14ac:dyDescent="0.2">
      <c r="A28" s="36" t="s">
        <v>50</v>
      </c>
      <c r="E28" s="37" t="s">
        <v>74</v>
      </c>
    </row>
    <row r="29" spans="1:18" ht="63.75" x14ac:dyDescent="0.2">
      <c r="A29" t="s">
        <v>52</v>
      </c>
      <c r="E29" s="35" t="s">
        <v>70</v>
      </c>
    </row>
    <row r="30" spans="1:18" x14ac:dyDescent="0.2">
      <c r="A30" s="24" t="s">
        <v>44</v>
      </c>
      <c r="B30" s="28" t="s">
        <v>36</v>
      </c>
      <c r="C30" s="28" t="s">
        <v>75</v>
      </c>
      <c r="D30" s="24" t="s">
        <v>15</v>
      </c>
      <c r="E30" s="29" t="s">
        <v>76</v>
      </c>
      <c r="F30" s="30" t="s">
        <v>67</v>
      </c>
      <c r="G30" s="31">
        <v>0.36</v>
      </c>
      <c r="H30" s="32">
        <v>0</v>
      </c>
      <c r="I30" s="33">
        <f>ROUND(ROUND(H30,2)*ROUND(G30,3),2)</f>
        <v>0</v>
      </c>
      <c r="O30">
        <f>(I30*21)/100</f>
        <v>0</v>
      </c>
      <c r="P30" t="s">
        <v>23</v>
      </c>
    </row>
    <row r="31" spans="1:18" x14ac:dyDescent="0.2">
      <c r="A31" s="34" t="s">
        <v>48</v>
      </c>
      <c r="E31" s="35" t="s">
        <v>15</v>
      </c>
    </row>
    <row r="32" spans="1:18" x14ac:dyDescent="0.2">
      <c r="A32" s="36" t="s">
        <v>50</v>
      </c>
      <c r="E32" s="37" t="s">
        <v>77</v>
      </c>
    </row>
    <row r="33" spans="1:18" ht="369.75" x14ac:dyDescent="0.2">
      <c r="A33" t="s">
        <v>52</v>
      </c>
      <c r="E33" s="35" t="s">
        <v>78</v>
      </c>
    </row>
    <row r="34" spans="1:18" x14ac:dyDescent="0.2">
      <c r="A34" s="24" t="s">
        <v>44</v>
      </c>
      <c r="B34" s="28" t="s">
        <v>79</v>
      </c>
      <c r="C34" s="28" t="s">
        <v>80</v>
      </c>
      <c r="D34" s="24" t="s">
        <v>15</v>
      </c>
      <c r="E34" s="29" t="s">
        <v>81</v>
      </c>
      <c r="F34" s="30" t="s">
        <v>82</v>
      </c>
      <c r="G34" s="31">
        <v>6.5</v>
      </c>
      <c r="H34" s="32">
        <v>0</v>
      </c>
      <c r="I34" s="33">
        <f>ROUND(ROUND(H34,2)*ROUND(G34,3),2)</f>
        <v>0</v>
      </c>
      <c r="O34">
        <f>(I34*21)/100</f>
        <v>0</v>
      </c>
      <c r="P34" t="s">
        <v>23</v>
      </c>
    </row>
    <row r="35" spans="1:18" x14ac:dyDescent="0.2">
      <c r="A35" s="34" t="s">
        <v>48</v>
      </c>
      <c r="E35" s="35" t="s">
        <v>15</v>
      </c>
    </row>
    <row r="36" spans="1:18" x14ac:dyDescent="0.2">
      <c r="A36" s="36" t="s">
        <v>50</v>
      </c>
      <c r="E36" s="37" t="s">
        <v>83</v>
      </c>
    </row>
    <row r="37" spans="1:18" ht="38.25" x14ac:dyDescent="0.2">
      <c r="A37" t="s">
        <v>52</v>
      </c>
      <c r="E37" s="35" t="s">
        <v>84</v>
      </c>
    </row>
    <row r="38" spans="1:18" x14ac:dyDescent="0.2">
      <c r="A38" s="24" t="s">
        <v>44</v>
      </c>
      <c r="B38" s="28" t="s">
        <v>85</v>
      </c>
      <c r="C38" s="28" t="s">
        <v>86</v>
      </c>
      <c r="D38" s="24" t="s">
        <v>15</v>
      </c>
      <c r="E38" s="29" t="s">
        <v>87</v>
      </c>
      <c r="F38" s="30" t="s">
        <v>82</v>
      </c>
      <c r="G38" s="31">
        <v>6.5</v>
      </c>
      <c r="H38" s="32">
        <v>0</v>
      </c>
      <c r="I38" s="33">
        <f>ROUND(ROUND(H38,2)*ROUND(G38,3),2)</f>
        <v>0</v>
      </c>
      <c r="O38">
        <f>(I38*21)/100</f>
        <v>0</v>
      </c>
      <c r="P38" t="s">
        <v>23</v>
      </c>
    </row>
    <row r="39" spans="1:18" x14ac:dyDescent="0.2">
      <c r="A39" s="34" t="s">
        <v>48</v>
      </c>
      <c r="E39" s="35" t="s">
        <v>15</v>
      </c>
    </row>
    <row r="40" spans="1:18" x14ac:dyDescent="0.2">
      <c r="A40" s="36" t="s">
        <v>50</v>
      </c>
      <c r="E40" s="37" t="s">
        <v>88</v>
      </c>
    </row>
    <row r="41" spans="1:18" ht="25.5" x14ac:dyDescent="0.2">
      <c r="A41" t="s">
        <v>52</v>
      </c>
      <c r="E41" s="35" t="s">
        <v>89</v>
      </c>
    </row>
    <row r="42" spans="1:18" ht="12.75" customHeight="1" x14ac:dyDescent="0.2">
      <c r="A42" s="12" t="s">
        <v>42</v>
      </c>
      <c r="B42" s="12"/>
      <c r="C42" s="38" t="s">
        <v>23</v>
      </c>
      <c r="D42" s="12"/>
      <c r="E42" s="26" t="s">
        <v>90</v>
      </c>
      <c r="F42" s="12"/>
      <c r="G42" s="12"/>
      <c r="H42" s="12"/>
      <c r="I42" s="39">
        <f>0+Q42</f>
        <v>0</v>
      </c>
      <c r="O42">
        <f>0+R42</f>
        <v>0</v>
      </c>
      <c r="Q42">
        <f>0+I43+I47</f>
        <v>0</v>
      </c>
      <c r="R42">
        <f>0+O43+O47</f>
        <v>0</v>
      </c>
    </row>
    <row r="43" spans="1:18" x14ac:dyDescent="0.2">
      <c r="A43" s="24" t="s">
        <v>44</v>
      </c>
      <c r="B43" s="28" t="s">
        <v>39</v>
      </c>
      <c r="C43" s="28" t="s">
        <v>91</v>
      </c>
      <c r="D43" s="24" t="s">
        <v>15</v>
      </c>
      <c r="E43" s="29" t="s">
        <v>92</v>
      </c>
      <c r="F43" s="30" t="s">
        <v>67</v>
      </c>
      <c r="G43" s="31">
        <v>0.378</v>
      </c>
      <c r="H43" s="32">
        <v>0</v>
      </c>
      <c r="I43" s="33">
        <f>ROUND(ROUND(H43,2)*ROUND(G43,3),2)</f>
        <v>0</v>
      </c>
      <c r="O43">
        <f>(I43*21)/100</f>
        <v>0</v>
      </c>
      <c r="P43" t="s">
        <v>23</v>
      </c>
    </row>
    <row r="44" spans="1:18" x14ac:dyDescent="0.2">
      <c r="A44" s="34" t="s">
        <v>48</v>
      </c>
      <c r="E44" s="35" t="s">
        <v>15</v>
      </c>
    </row>
    <row r="45" spans="1:18" x14ac:dyDescent="0.2">
      <c r="A45" s="36" t="s">
        <v>50</v>
      </c>
      <c r="E45" s="37" t="s">
        <v>93</v>
      </c>
    </row>
    <row r="46" spans="1:18" ht="369.75" x14ac:dyDescent="0.2">
      <c r="A46" t="s">
        <v>52</v>
      </c>
      <c r="E46" s="35" t="s">
        <v>94</v>
      </c>
    </row>
    <row r="47" spans="1:18" x14ac:dyDescent="0.2">
      <c r="A47" s="24" t="s">
        <v>44</v>
      </c>
      <c r="B47" s="28" t="s">
        <v>41</v>
      </c>
      <c r="C47" s="28" t="s">
        <v>95</v>
      </c>
      <c r="D47" s="24" t="s">
        <v>15</v>
      </c>
      <c r="E47" s="29" t="s">
        <v>96</v>
      </c>
      <c r="F47" s="30" t="s">
        <v>97</v>
      </c>
      <c r="G47" s="31">
        <v>1.6E-2</v>
      </c>
      <c r="H47" s="32">
        <v>0</v>
      </c>
      <c r="I47" s="33">
        <f>ROUND(ROUND(H47,2)*ROUND(G47,3),2)</f>
        <v>0</v>
      </c>
      <c r="O47">
        <f>(I47*21)/100</f>
        <v>0</v>
      </c>
      <c r="P47" t="s">
        <v>23</v>
      </c>
    </row>
    <row r="48" spans="1:18" x14ac:dyDescent="0.2">
      <c r="A48" s="34" t="s">
        <v>48</v>
      </c>
      <c r="E48" s="35" t="s">
        <v>15</v>
      </c>
    </row>
    <row r="49" spans="1:18" x14ac:dyDescent="0.2">
      <c r="A49" s="36" t="s">
        <v>50</v>
      </c>
      <c r="E49" s="37" t="s">
        <v>98</v>
      </c>
    </row>
    <row r="50" spans="1:18" ht="267.75" x14ac:dyDescent="0.2">
      <c r="A50" t="s">
        <v>52</v>
      </c>
      <c r="E50" s="35" t="s">
        <v>99</v>
      </c>
    </row>
    <row r="51" spans="1:18" ht="12.75" customHeight="1" x14ac:dyDescent="0.2">
      <c r="A51" s="12" t="s">
        <v>42</v>
      </c>
      <c r="B51" s="12"/>
      <c r="C51" s="38" t="s">
        <v>22</v>
      </c>
      <c r="D51" s="12"/>
      <c r="E51" s="26" t="s">
        <v>100</v>
      </c>
      <c r="F51" s="12"/>
      <c r="G51" s="12"/>
      <c r="H51" s="12"/>
      <c r="I51" s="39">
        <f>0+Q51</f>
        <v>0</v>
      </c>
      <c r="O51">
        <f>0+R51</f>
        <v>0</v>
      </c>
      <c r="Q51">
        <f>0+I52</f>
        <v>0</v>
      </c>
      <c r="R51">
        <f>0+O52</f>
        <v>0</v>
      </c>
    </row>
    <row r="52" spans="1:18" x14ac:dyDescent="0.2">
      <c r="A52" s="24" t="s">
        <v>44</v>
      </c>
      <c r="B52" s="28" t="s">
        <v>101</v>
      </c>
      <c r="C52" s="28" t="s">
        <v>102</v>
      </c>
      <c r="D52" s="24" t="s">
        <v>15</v>
      </c>
      <c r="E52" s="29" t="s">
        <v>103</v>
      </c>
      <c r="F52" s="30" t="s">
        <v>104</v>
      </c>
      <c r="G52" s="31">
        <v>191</v>
      </c>
      <c r="H52" s="32">
        <v>0</v>
      </c>
      <c r="I52" s="33">
        <f>ROUND(ROUND(H52,2)*ROUND(G52,3),2)</f>
        <v>0</v>
      </c>
      <c r="O52">
        <f>(I52*21)/100</f>
        <v>0</v>
      </c>
      <c r="P52" t="s">
        <v>23</v>
      </c>
    </row>
    <row r="53" spans="1:18" x14ac:dyDescent="0.2">
      <c r="A53" s="34" t="s">
        <v>48</v>
      </c>
      <c r="E53" s="35" t="s">
        <v>15</v>
      </c>
    </row>
    <row r="54" spans="1:18" x14ac:dyDescent="0.2">
      <c r="A54" s="36" t="s">
        <v>50</v>
      </c>
      <c r="E54" s="37" t="s">
        <v>105</v>
      </c>
    </row>
    <row r="55" spans="1:18" ht="293.25" x14ac:dyDescent="0.2">
      <c r="A55" t="s">
        <v>52</v>
      </c>
      <c r="E55" s="35" t="s">
        <v>106</v>
      </c>
    </row>
    <row r="56" spans="1:18" ht="12.75" customHeight="1" x14ac:dyDescent="0.2">
      <c r="A56" s="12" t="s">
        <v>42</v>
      </c>
      <c r="B56" s="12"/>
      <c r="C56" s="38" t="s">
        <v>32</v>
      </c>
      <c r="D56" s="12"/>
      <c r="E56" s="26" t="s">
        <v>107</v>
      </c>
      <c r="F56" s="12"/>
      <c r="G56" s="12"/>
      <c r="H56" s="12"/>
      <c r="I56" s="39">
        <f>0+Q56</f>
        <v>0</v>
      </c>
      <c r="O56">
        <f>0+R56</f>
        <v>0</v>
      </c>
      <c r="Q56">
        <f>0+I57</f>
        <v>0</v>
      </c>
      <c r="R56">
        <f>0+O57</f>
        <v>0</v>
      </c>
    </row>
    <row r="57" spans="1:18" x14ac:dyDescent="0.2">
      <c r="A57" s="24" t="s">
        <v>44</v>
      </c>
      <c r="B57" s="28" t="s">
        <v>108</v>
      </c>
      <c r="C57" s="28" t="s">
        <v>109</v>
      </c>
      <c r="D57" s="24" t="s">
        <v>15</v>
      </c>
      <c r="E57" s="29" t="s">
        <v>110</v>
      </c>
      <c r="F57" s="30" t="s">
        <v>67</v>
      </c>
      <c r="G57" s="31">
        <v>4.5940000000000003</v>
      </c>
      <c r="H57" s="32">
        <v>0</v>
      </c>
      <c r="I57" s="33">
        <f>ROUND(ROUND(H57,2)*ROUND(G57,3),2)</f>
        <v>0</v>
      </c>
      <c r="O57">
        <f>(I57*21)/100</f>
        <v>0</v>
      </c>
      <c r="P57" t="s">
        <v>23</v>
      </c>
    </row>
    <row r="58" spans="1:18" x14ac:dyDescent="0.2">
      <c r="A58" s="34" t="s">
        <v>48</v>
      </c>
      <c r="E58" s="35" t="s">
        <v>15</v>
      </c>
    </row>
    <row r="59" spans="1:18" ht="38.25" x14ac:dyDescent="0.2">
      <c r="A59" s="36" t="s">
        <v>50</v>
      </c>
      <c r="E59" s="37" t="s">
        <v>111</v>
      </c>
    </row>
    <row r="60" spans="1:18" ht="38.25" x14ac:dyDescent="0.2">
      <c r="A60" t="s">
        <v>52</v>
      </c>
      <c r="E60" s="35" t="s">
        <v>112</v>
      </c>
    </row>
    <row r="61" spans="1:18" ht="12.75" customHeight="1" x14ac:dyDescent="0.2">
      <c r="A61" s="12" t="s">
        <v>42</v>
      </c>
      <c r="B61" s="12"/>
      <c r="C61" s="38" t="s">
        <v>34</v>
      </c>
      <c r="D61" s="12"/>
      <c r="E61" s="26" t="s">
        <v>113</v>
      </c>
      <c r="F61" s="12"/>
      <c r="G61" s="12"/>
      <c r="H61" s="12"/>
      <c r="I61" s="39">
        <f>0+Q61</f>
        <v>0</v>
      </c>
      <c r="O61">
        <f>0+R61</f>
        <v>0</v>
      </c>
      <c r="Q61">
        <f>0+I62+I66+I70</f>
        <v>0</v>
      </c>
      <c r="R61">
        <f>0+O62+O66+O70</f>
        <v>0</v>
      </c>
    </row>
    <row r="62" spans="1:18" ht="25.5" x14ac:dyDescent="0.2">
      <c r="A62" s="24" t="s">
        <v>44</v>
      </c>
      <c r="B62" s="28" t="s">
        <v>114</v>
      </c>
      <c r="C62" s="28" t="s">
        <v>115</v>
      </c>
      <c r="D62" s="24" t="s">
        <v>15</v>
      </c>
      <c r="E62" s="29" t="s">
        <v>116</v>
      </c>
      <c r="F62" s="30" t="s">
        <v>82</v>
      </c>
      <c r="G62" s="31">
        <v>10.395</v>
      </c>
      <c r="H62" s="32">
        <v>0</v>
      </c>
      <c r="I62" s="33">
        <f>ROUND(ROUND(H62,2)*ROUND(G62,3),2)</f>
        <v>0</v>
      </c>
      <c r="O62">
        <f>(I62*21)/100</f>
        <v>0</v>
      </c>
      <c r="P62" t="s">
        <v>23</v>
      </c>
    </row>
    <row r="63" spans="1:18" x14ac:dyDescent="0.2">
      <c r="A63" s="34" t="s">
        <v>48</v>
      </c>
      <c r="E63" s="35" t="s">
        <v>15</v>
      </c>
    </row>
    <row r="64" spans="1:18" x14ac:dyDescent="0.2">
      <c r="A64" s="36" t="s">
        <v>50</v>
      </c>
      <c r="E64" s="37" t="s">
        <v>117</v>
      </c>
    </row>
    <row r="65" spans="1:18" ht="165.75" x14ac:dyDescent="0.2">
      <c r="A65" t="s">
        <v>52</v>
      </c>
      <c r="E65" s="35" t="s">
        <v>118</v>
      </c>
    </row>
    <row r="66" spans="1:18" ht="25.5" x14ac:dyDescent="0.2">
      <c r="A66" s="24" t="s">
        <v>44</v>
      </c>
      <c r="B66" s="28" t="s">
        <v>119</v>
      </c>
      <c r="C66" s="28" t="s">
        <v>120</v>
      </c>
      <c r="D66" s="24" t="s">
        <v>15</v>
      </c>
      <c r="E66" s="29" t="s">
        <v>121</v>
      </c>
      <c r="F66" s="30" t="s">
        <v>82</v>
      </c>
      <c r="G66" s="31">
        <v>0.84</v>
      </c>
      <c r="H66" s="32">
        <v>0</v>
      </c>
      <c r="I66" s="33">
        <f>ROUND(ROUND(H66,2)*ROUND(G66,3),2)</f>
        <v>0</v>
      </c>
      <c r="O66">
        <f>(I66*21)/100</f>
        <v>0</v>
      </c>
      <c r="P66" t="s">
        <v>23</v>
      </c>
    </row>
    <row r="67" spans="1:18" x14ac:dyDescent="0.2">
      <c r="A67" s="34" t="s">
        <v>48</v>
      </c>
      <c r="E67" s="35" t="s">
        <v>15</v>
      </c>
    </row>
    <row r="68" spans="1:18" x14ac:dyDescent="0.2">
      <c r="A68" s="36" t="s">
        <v>50</v>
      </c>
      <c r="E68" s="37" t="s">
        <v>122</v>
      </c>
    </row>
    <row r="69" spans="1:18" ht="165.75" x14ac:dyDescent="0.2">
      <c r="A69" t="s">
        <v>52</v>
      </c>
      <c r="E69" s="35" t="s">
        <v>118</v>
      </c>
    </row>
    <row r="70" spans="1:18" ht="25.5" x14ac:dyDescent="0.2">
      <c r="A70" s="24" t="s">
        <v>44</v>
      </c>
      <c r="B70" s="28" t="s">
        <v>123</v>
      </c>
      <c r="C70" s="28" t="s">
        <v>124</v>
      </c>
      <c r="D70" s="24" t="s">
        <v>15</v>
      </c>
      <c r="E70" s="29" t="s">
        <v>116</v>
      </c>
      <c r="F70" s="30" t="s">
        <v>82</v>
      </c>
      <c r="G70" s="31">
        <v>1.68</v>
      </c>
      <c r="H70" s="32">
        <v>0</v>
      </c>
      <c r="I70" s="33">
        <f>ROUND(ROUND(H70,2)*ROUND(G70,3),2)</f>
        <v>0</v>
      </c>
      <c r="O70">
        <f>(I70*21)/100</f>
        <v>0</v>
      </c>
      <c r="P70" t="s">
        <v>23</v>
      </c>
    </row>
    <row r="71" spans="1:18" ht="25.5" x14ac:dyDescent="0.2">
      <c r="A71" s="34" t="s">
        <v>48</v>
      </c>
      <c r="E71" s="35" t="s">
        <v>125</v>
      </c>
    </row>
    <row r="72" spans="1:18" x14ac:dyDescent="0.2">
      <c r="A72" s="36" t="s">
        <v>50</v>
      </c>
      <c r="E72" s="37" t="s">
        <v>126</v>
      </c>
    </row>
    <row r="73" spans="1:18" x14ac:dyDescent="0.2">
      <c r="A73" t="s">
        <v>52</v>
      </c>
      <c r="E73" s="35" t="s">
        <v>15</v>
      </c>
    </row>
    <row r="74" spans="1:18" ht="12.75" customHeight="1" x14ac:dyDescent="0.2">
      <c r="A74" s="12" t="s">
        <v>42</v>
      </c>
      <c r="B74" s="12"/>
      <c r="C74" s="38" t="s">
        <v>39</v>
      </c>
      <c r="D74" s="12"/>
      <c r="E74" s="26" t="s">
        <v>127</v>
      </c>
      <c r="F74" s="12"/>
      <c r="G74" s="12"/>
      <c r="H74" s="12"/>
      <c r="I74" s="39">
        <f>0+Q74</f>
        <v>0</v>
      </c>
      <c r="O74">
        <f>0+R74</f>
        <v>0</v>
      </c>
      <c r="Q74">
        <f>0+I75+I79+I83+I87</f>
        <v>0</v>
      </c>
      <c r="R74">
        <f>0+O75+O79+O83+O87</f>
        <v>0</v>
      </c>
    </row>
    <row r="75" spans="1:18" x14ac:dyDescent="0.2">
      <c r="A75" s="24" t="s">
        <v>44</v>
      </c>
      <c r="B75" s="28" t="s">
        <v>128</v>
      </c>
      <c r="C75" s="28" t="s">
        <v>129</v>
      </c>
      <c r="D75" s="24" t="s">
        <v>15</v>
      </c>
      <c r="E75" s="29" t="s">
        <v>130</v>
      </c>
      <c r="F75" s="30" t="s">
        <v>73</v>
      </c>
      <c r="G75" s="31">
        <v>14.5</v>
      </c>
      <c r="H75" s="32">
        <v>0</v>
      </c>
      <c r="I75" s="33">
        <f>ROUND(ROUND(H75,2)*ROUND(G75,3),2)</f>
        <v>0</v>
      </c>
      <c r="O75">
        <f>(I75*21)/100</f>
        <v>0</v>
      </c>
      <c r="P75" t="s">
        <v>23</v>
      </c>
    </row>
    <row r="76" spans="1:18" x14ac:dyDescent="0.2">
      <c r="A76" s="34" t="s">
        <v>48</v>
      </c>
      <c r="E76" s="35" t="s">
        <v>15</v>
      </c>
    </row>
    <row r="77" spans="1:18" x14ac:dyDescent="0.2">
      <c r="A77" s="36" t="s">
        <v>50</v>
      </c>
      <c r="E77" s="37" t="s">
        <v>131</v>
      </c>
    </row>
    <row r="78" spans="1:18" ht="51" x14ac:dyDescent="0.2">
      <c r="A78" t="s">
        <v>52</v>
      </c>
      <c r="E78" s="35" t="s">
        <v>132</v>
      </c>
    </row>
    <row r="79" spans="1:18" x14ac:dyDescent="0.2">
      <c r="A79" s="24" t="s">
        <v>44</v>
      </c>
      <c r="B79" s="28" t="s">
        <v>133</v>
      </c>
      <c r="C79" s="28" t="s">
        <v>134</v>
      </c>
      <c r="D79" s="24" t="s">
        <v>15</v>
      </c>
      <c r="E79" s="29" t="s">
        <v>135</v>
      </c>
      <c r="F79" s="30" t="s">
        <v>73</v>
      </c>
      <c r="G79" s="31">
        <v>2</v>
      </c>
      <c r="H79" s="32">
        <v>0</v>
      </c>
      <c r="I79" s="33">
        <f>ROUND(ROUND(H79,2)*ROUND(G79,3),2)</f>
        <v>0</v>
      </c>
      <c r="O79">
        <f>(I79*21)/100</f>
        <v>0</v>
      </c>
      <c r="P79" t="s">
        <v>23</v>
      </c>
    </row>
    <row r="80" spans="1:18" x14ac:dyDescent="0.2">
      <c r="A80" s="34" t="s">
        <v>48</v>
      </c>
      <c r="E80" s="35" t="s">
        <v>15</v>
      </c>
    </row>
    <row r="81" spans="1:18" x14ac:dyDescent="0.2">
      <c r="A81" s="36" t="s">
        <v>50</v>
      </c>
      <c r="E81" s="37" t="s">
        <v>136</v>
      </c>
    </row>
    <row r="82" spans="1:18" ht="25.5" x14ac:dyDescent="0.2">
      <c r="A82" t="s">
        <v>52</v>
      </c>
      <c r="E82" s="35" t="s">
        <v>137</v>
      </c>
    </row>
    <row r="83" spans="1:18" x14ac:dyDescent="0.2">
      <c r="A83" s="24" t="s">
        <v>44</v>
      </c>
      <c r="B83" s="28" t="s">
        <v>138</v>
      </c>
      <c r="C83" s="28" t="s">
        <v>139</v>
      </c>
      <c r="D83" s="24" t="s">
        <v>15</v>
      </c>
      <c r="E83" s="29" t="s">
        <v>140</v>
      </c>
      <c r="F83" s="30" t="s">
        <v>67</v>
      </c>
      <c r="G83" s="31">
        <v>0.28799999999999998</v>
      </c>
      <c r="H83" s="32">
        <v>0</v>
      </c>
      <c r="I83" s="33">
        <f>ROUND(ROUND(H83,2)*ROUND(G83,3),2)</f>
        <v>0</v>
      </c>
      <c r="O83">
        <f>(I83*21)/100</f>
        <v>0</v>
      </c>
      <c r="P83" t="s">
        <v>23</v>
      </c>
    </row>
    <row r="84" spans="1:18" x14ac:dyDescent="0.2">
      <c r="A84" s="34" t="s">
        <v>48</v>
      </c>
      <c r="E84" s="35" t="s">
        <v>15</v>
      </c>
    </row>
    <row r="85" spans="1:18" x14ac:dyDescent="0.2">
      <c r="A85" s="36" t="s">
        <v>50</v>
      </c>
      <c r="E85" s="37" t="s">
        <v>141</v>
      </c>
    </row>
    <row r="86" spans="1:18" ht="114.75" x14ac:dyDescent="0.2">
      <c r="A86" t="s">
        <v>52</v>
      </c>
      <c r="E86" s="35" t="s">
        <v>142</v>
      </c>
    </row>
    <row r="87" spans="1:18" x14ac:dyDescent="0.2">
      <c r="A87" s="24" t="s">
        <v>44</v>
      </c>
      <c r="B87" s="28" t="s">
        <v>143</v>
      </c>
      <c r="C87" s="28" t="s">
        <v>144</v>
      </c>
      <c r="D87" s="24" t="s">
        <v>15</v>
      </c>
      <c r="E87" s="29" t="s">
        <v>145</v>
      </c>
      <c r="F87" s="30" t="s">
        <v>97</v>
      </c>
      <c r="G87" s="31">
        <v>0.216</v>
      </c>
      <c r="H87" s="32">
        <v>0</v>
      </c>
      <c r="I87" s="33">
        <f>ROUND(ROUND(H87,2)*ROUND(G87,3),2)</f>
        <v>0</v>
      </c>
      <c r="O87">
        <f>(I87*21)/100</f>
        <v>0</v>
      </c>
      <c r="P87" t="s">
        <v>23</v>
      </c>
    </row>
    <row r="88" spans="1:18" x14ac:dyDescent="0.2">
      <c r="A88" s="34" t="s">
        <v>48</v>
      </c>
      <c r="E88" s="35" t="s">
        <v>15</v>
      </c>
    </row>
    <row r="89" spans="1:18" x14ac:dyDescent="0.2">
      <c r="A89" s="36" t="s">
        <v>50</v>
      </c>
      <c r="E89" s="37" t="s">
        <v>146</v>
      </c>
    </row>
    <row r="90" spans="1:18" ht="114.75" x14ac:dyDescent="0.2">
      <c r="A90" t="s">
        <v>52</v>
      </c>
      <c r="E90" s="35" t="s">
        <v>147</v>
      </c>
    </row>
    <row r="91" spans="1:18" ht="12.75" customHeight="1" x14ac:dyDescent="0.2">
      <c r="A91" s="12" t="s">
        <v>42</v>
      </c>
      <c r="B91" s="12"/>
      <c r="C91" s="38" t="s">
        <v>17</v>
      </c>
      <c r="D91" s="12"/>
      <c r="E91" s="26" t="s">
        <v>148</v>
      </c>
      <c r="F91" s="12"/>
      <c r="G91" s="12"/>
      <c r="H91" s="12"/>
      <c r="I91" s="39">
        <f>0+Q91</f>
        <v>0</v>
      </c>
      <c r="O91">
        <f>0+R91</f>
        <v>0</v>
      </c>
      <c r="Q91">
        <f>0+I92+I96</f>
        <v>0</v>
      </c>
      <c r="R91">
        <f>0+O92+O96</f>
        <v>0</v>
      </c>
    </row>
    <row r="92" spans="1:18" ht="25.5" x14ac:dyDescent="0.2">
      <c r="A92" s="24" t="s">
        <v>44</v>
      </c>
      <c r="B92" s="28" t="s">
        <v>149</v>
      </c>
      <c r="C92" s="28" t="s">
        <v>150</v>
      </c>
      <c r="D92" s="24" t="s">
        <v>15</v>
      </c>
      <c r="E92" s="29" t="s">
        <v>151</v>
      </c>
      <c r="F92" s="30" t="s">
        <v>97</v>
      </c>
      <c r="G92" s="31">
        <v>6.2729999999999997</v>
      </c>
      <c r="H92" s="32">
        <v>0</v>
      </c>
      <c r="I92" s="33">
        <f>ROUND(ROUND(H92,2)*ROUND(G92,3),2)</f>
        <v>0</v>
      </c>
      <c r="O92">
        <f>(I92*21)/100</f>
        <v>0</v>
      </c>
      <c r="P92" t="s">
        <v>23</v>
      </c>
    </row>
    <row r="93" spans="1:18" ht="25.5" x14ac:dyDescent="0.2">
      <c r="A93" s="34" t="s">
        <v>48</v>
      </c>
      <c r="E93" s="35" t="s">
        <v>152</v>
      </c>
    </row>
    <row r="94" spans="1:18" ht="51" x14ac:dyDescent="0.2">
      <c r="A94" s="36" t="s">
        <v>50</v>
      </c>
      <c r="E94" s="37" t="s">
        <v>153</v>
      </c>
    </row>
    <row r="95" spans="1:18" ht="165.75" x14ac:dyDescent="0.2">
      <c r="A95" t="s">
        <v>52</v>
      </c>
      <c r="E95" s="35" t="s">
        <v>154</v>
      </c>
    </row>
    <row r="96" spans="1:18" ht="25.5" x14ac:dyDescent="0.2">
      <c r="A96" s="24" t="s">
        <v>44</v>
      </c>
      <c r="B96" s="28" t="s">
        <v>155</v>
      </c>
      <c r="C96" s="28" t="s">
        <v>156</v>
      </c>
      <c r="D96" s="24" t="s">
        <v>15</v>
      </c>
      <c r="E96" s="29" t="s">
        <v>157</v>
      </c>
      <c r="F96" s="30" t="s">
        <v>97</v>
      </c>
      <c r="G96" s="31">
        <v>2.2949999999999999</v>
      </c>
      <c r="H96" s="32">
        <v>0</v>
      </c>
      <c r="I96" s="33">
        <f>ROUND(ROUND(H96,2)*ROUND(G96,3),2)</f>
        <v>0</v>
      </c>
      <c r="O96">
        <f>(I96*21)/100</f>
        <v>0</v>
      </c>
      <c r="P96" t="s">
        <v>23</v>
      </c>
    </row>
    <row r="97" spans="1:5" ht="25.5" x14ac:dyDescent="0.2">
      <c r="A97" s="34" t="s">
        <v>48</v>
      </c>
      <c r="E97" s="35" t="s">
        <v>152</v>
      </c>
    </row>
    <row r="98" spans="1:5" ht="38.25" x14ac:dyDescent="0.2">
      <c r="A98" s="36" t="s">
        <v>50</v>
      </c>
      <c r="E98" s="37" t="s">
        <v>158</v>
      </c>
    </row>
    <row r="99" spans="1:5" ht="165.75" x14ac:dyDescent="0.2">
      <c r="A99" t="s">
        <v>52</v>
      </c>
      <c r="E99" s="35" t="s">
        <v>154</v>
      </c>
    </row>
  </sheetData>
  <sheetProtection password="C42E" sheet="1" objects="1" scenarios="1"/>
  <mergeCells count="10">
    <mergeCell ref="E5:E6"/>
    <mergeCell ref="F5:F6"/>
    <mergeCell ref="G5:G6"/>
    <mergeCell ref="H5:I5"/>
    <mergeCell ref="C3:D3"/>
    <mergeCell ref="C4:D4"/>
    <mergeCell ref="A5:A6"/>
    <mergeCell ref="B5:B6"/>
    <mergeCell ref="C5:C6"/>
    <mergeCell ref="D5:D6"/>
  </mergeCells>
  <pageMargins left="0.75" right="0.75" top="1" bottom="1" header="0.5" footer="0.5"/>
  <pageSetup paperSize="9" fitToHeight="0" orientation="portrait" horizontalDpi="300" verticalDpi="30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Rekapitulace</vt:lpstr>
      <vt:lpstr>Sheet2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Bláha Pavel</cp:lastModifiedBy>
  <dcterms:modified xsi:type="dcterms:W3CDTF">2023-11-20T13:53:42Z</dcterms:modified>
  <cp:category/>
  <cp:contentStatus/>
</cp:coreProperties>
</file>